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ash Drive moved to Desktop June 2021\WC NRCD\Financials\Planning\2026 Planning\"/>
    </mc:Choice>
  </mc:AlternateContent>
  <xr:revisionPtr revIDLastSave="0" documentId="13_ncr:1_{45CA7BC9-2928-4922-A421-FD0AC75020F6}" xr6:coauthVersionLast="47" xr6:coauthVersionMax="47" xr10:uidLastSave="{00000000-0000-0000-0000-000000000000}"/>
  <bookViews>
    <workbookView xWindow="-98" yWindow="-98" windowWidth="20715" windowHeight="13515" xr2:uid="{73169DFB-C0B0-4EB9-B7E3-553B4471EDEE}"/>
  </bookViews>
  <sheets>
    <sheet name="Budget" sheetId="1" r:id="rId1"/>
    <sheet name="Expected Income" sheetId="10" r:id="rId2"/>
    <sheet name="Fringe Benefits" sheetId="9" r:id="rId3"/>
    <sheet name="Computer Supplies and Software" sheetId="8" r:id="rId4"/>
    <sheet name="Project Materials" sheetId="7" r:id="rId5"/>
    <sheet name="Consulting Engineering" sheetId="5" r:id="rId6"/>
    <sheet name="Salaries and Wages" sheetId="3" r:id="rId7"/>
    <sheet name="Other Contractors" sheetId="2" r:id="rId8"/>
    <sheet name="Construction" sheetId="6" r:id="rId9"/>
    <sheet name="Equipment" sheetId="4" r:id="rId10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0" l="1"/>
  <c r="B7" i="1"/>
  <c r="B45" i="10" l="1"/>
  <c r="B8" i="1" s="1"/>
  <c r="B6" i="1"/>
  <c r="B43" i="10"/>
  <c r="B5" i="1" s="1"/>
  <c r="B42" i="10"/>
  <c r="B4" i="1" s="1"/>
  <c r="B41" i="10"/>
  <c r="B3" i="1" s="1"/>
  <c r="G11" i="3"/>
  <c r="B11" i="1" l="1"/>
  <c r="B46" i="10"/>
  <c r="G13" i="3"/>
  <c r="B11" i="3"/>
  <c r="G12" i="3"/>
  <c r="B17" i="2" l="1"/>
  <c r="B6" i="9"/>
  <c r="B9" i="8"/>
  <c r="B6" i="8"/>
  <c r="B2" i="8"/>
  <c r="B7" i="8"/>
  <c r="B12" i="8" l="1"/>
  <c r="B11" i="4"/>
  <c r="B17" i="7" l="1"/>
  <c r="B13" i="5" l="1"/>
  <c r="B35" i="1" s="1"/>
  <c r="B10" i="6"/>
  <c r="B36" i="1" s="1"/>
  <c r="B24" i="1" l="1"/>
  <c r="B50" i="1" s="1"/>
  <c r="B52" i="1" l="1"/>
</calcChain>
</file>

<file path=xl/sharedStrings.xml><?xml version="1.0" encoding="utf-8"?>
<sst xmlns="http://schemas.openxmlformats.org/spreadsheetml/2006/main" count="154" uniqueCount="143">
  <si>
    <t>INCOME</t>
  </si>
  <si>
    <t>Membership</t>
  </si>
  <si>
    <t>Rental Programs</t>
  </si>
  <si>
    <t xml:space="preserve">     Stream Table Rental</t>
  </si>
  <si>
    <t xml:space="preserve">     Skidder Bridge Rental</t>
  </si>
  <si>
    <t>Sales</t>
  </si>
  <si>
    <t xml:space="preserve">    Plant and Trout Sales</t>
  </si>
  <si>
    <t>Workshops</t>
  </si>
  <si>
    <t>Grants:</t>
  </si>
  <si>
    <t>Vermont Natural Resources Conservation Council (NRCC):</t>
  </si>
  <si>
    <t xml:space="preserve">     NRCC Basin Planning</t>
  </si>
  <si>
    <t xml:space="preserve">     NRCC Ag-CWIP</t>
  </si>
  <si>
    <t xml:space="preserve">     NRCC Trees for Streams</t>
  </si>
  <si>
    <t xml:space="preserve">     NRCC: Core Services Agreement</t>
  </si>
  <si>
    <t xml:space="preserve">     District Manager Representative</t>
  </si>
  <si>
    <t>Grant in aid: Greeter and Water Chestnut Survey and Removal:</t>
  </si>
  <si>
    <t xml:space="preserve">     DEC Grant in Aid: AIS &amp; Greeter</t>
  </si>
  <si>
    <t xml:space="preserve">     GRHydro: Greeter Program</t>
  </si>
  <si>
    <t xml:space="preserve">     Lake Raponda Environmental Fund</t>
  </si>
  <si>
    <t xml:space="preserve">     Town of Wilmington: Greeter Program</t>
  </si>
  <si>
    <t xml:space="preserve">     Ames Hill Marlboro Community Center</t>
  </si>
  <si>
    <t xml:space="preserve">     Marlboro Parks Association</t>
  </si>
  <si>
    <t>American Farmland Trust RCPP Project</t>
  </si>
  <si>
    <t>National Fish and Wildlife Foundation: LISFF Watershed Planning Project</t>
  </si>
  <si>
    <t>Vermont Fish and Wildlife: Watershed Grant</t>
  </si>
  <si>
    <t>Bank Interest</t>
  </si>
  <si>
    <t xml:space="preserve">Total Income </t>
  </si>
  <si>
    <t>EXPENSES</t>
  </si>
  <si>
    <t>Administration</t>
  </si>
  <si>
    <t>Total Expenses</t>
  </si>
  <si>
    <t xml:space="preserve">Personnel </t>
  </si>
  <si>
    <t xml:space="preserve">    Salaries and Wages</t>
  </si>
  <si>
    <t xml:space="preserve">    Retirement</t>
  </si>
  <si>
    <t>Contractual</t>
  </si>
  <si>
    <t xml:space="preserve">    Consulting/Engineering</t>
  </si>
  <si>
    <t xml:space="preserve">    Construction</t>
  </si>
  <si>
    <t xml:space="preserve">    Other Contractual</t>
  </si>
  <si>
    <r>
      <t xml:space="preserve">  </t>
    </r>
    <r>
      <rPr>
        <sz val="11"/>
        <color theme="1"/>
        <rFont val="Calibri"/>
        <family val="2"/>
        <scheme val="minor"/>
      </rPr>
      <t xml:space="preserve">  Liability and Auto Insurance</t>
    </r>
  </si>
  <si>
    <t xml:space="preserve">    Dues and Subscriptions</t>
  </si>
  <si>
    <t xml:space="preserve">    Membership</t>
  </si>
  <si>
    <t xml:space="preserve">     Project Development</t>
  </si>
  <si>
    <t>NACD Technical Assistance, Outreach and Education Grant</t>
  </si>
  <si>
    <t xml:space="preserve">Vermont Community Foundation </t>
  </si>
  <si>
    <t>USFWS: Japanese Stilt-grass Early Detection and Rapid Response Project</t>
  </si>
  <si>
    <t xml:space="preserve">Staff </t>
  </si>
  <si>
    <t>Wages</t>
  </si>
  <si>
    <t>Executive Director</t>
  </si>
  <si>
    <t>Conservation Specialist</t>
  </si>
  <si>
    <t>Stiltgrass Supplies</t>
  </si>
  <si>
    <t>Greeters</t>
  </si>
  <si>
    <t>Total</t>
  </si>
  <si>
    <t>Project</t>
  </si>
  <si>
    <t>Cheshire CCD</t>
  </si>
  <si>
    <t>ONRCD</t>
  </si>
  <si>
    <t>Caledonia</t>
  </si>
  <si>
    <t>Essex</t>
  </si>
  <si>
    <t>CRWFA</t>
  </si>
  <si>
    <t>NOFA NH</t>
  </si>
  <si>
    <t>CRC</t>
  </si>
  <si>
    <t>UNH Extension</t>
  </si>
  <si>
    <t>Materials</t>
  </si>
  <si>
    <t>Cost</t>
  </si>
  <si>
    <t>Watershed Grant</t>
  </si>
  <si>
    <t>Ag CWIP Capacity Upgrades</t>
  </si>
  <si>
    <t>Note</t>
  </si>
  <si>
    <t xml:space="preserve">    Computer Supplies and Software</t>
  </si>
  <si>
    <t>Full Time Staff Total</t>
  </si>
  <si>
    <t>Stipends for Producers</t>
  </si>
  <si>
    <t xml:space="preserve">ARS I  </t>
  </si>
  <si>
    <t>UCISMA</t>
  </si>
  <si>
    <t>*funds managed by Essex NRCd</t>
  </si>
  <si>
    <t xml:space="preserve">Design and Implementation Block Grant: </t>
  </si>
  <si>
    <t>Vehicle Lease</t>
  </si>
  <si>
    <t>Watersheds United Vermont: Workforce Capacity Development Grant</t>
  </si>
  <si>
    <t>Strategic Planning Consultant</t>
  </si>
  <si>
    <t>Financial Systems Consultant</t>
  </si>
  <si>
    <t>Du Bois and King for Raponda Project</t>
  </si>
  <si>
    <t>Administrative Assistant</t>
  </si>
  <si>
    <t>TFS Enhanced Survivorship</t>
  </si>
  <si>
    <t xml:space="preserve">Lead ARS </t>
  </si>
  <si>
    <t>Computers</t>
  </si>
  <si>
    <t>Software</t>
  </si>
  <si>
    <t>Adobe Pro</t>
  </si>
  <si>
    <t>Canva</t>
  </si>
  <si>
    <t>Microsoft 365</t>
  </si>
  <si>
    <t>Phones Cases</t>
  </si>
  <si>
    <t>Google Drive</t>
  </si>
  <si>
    <t>Cell Phones</t>
  </si>
  <si>
    <t>Short Term Disability Insurance</t>
  </si>
  <si>
    <t xml:space="preserve">Professional Development </t>
  </si>
  <si>
    <t>*1500 per staff</t>
  </si>
  <si>
    <t xml:space="preserve">    Bank Fees</t>
  </si>
  <si>
    <t>Zoom Annual Renewal (4 users)</t>
  </si>
  <si>
    <t xml:space="preserve">     SEVCA Stormwater and Wetland Restoration Preliminary Design</t>
  </si>
  <si>
    <t>National Fish and Wildlife Foundation: CT River Grassland Bird Project</t>
  </si>
  <si>
    <t>Mike Bald and Herbicide Application</t>
  </si>
  <si>
    <t xml:space="preserve">LISFF Project: </t>
  </si>
  <si>
    <t>NFWF Grassland Bird Project Contractors (CCD and ONRCD)</t>
  </si>
  <si>
    <t>SEVCA Environmental Consultant</t>
  </si>
  <si>
    <t>Invasive Species Technicians</t>
  </si>
  <si>
    <t>Cash in Lieu/Health Insurance Premiums</t>
  </si>
  <si>
    <t>Grassland Bird Technician</t>
  </si>
  <si>
    <t>Retirement Match</t>
  </si>
  <si>
    <t>NFWF Grassland Birds</t>
  </si>
  <si>
    <t>Donations/Fundraising</t>
  </si>
  <si>
    <t xml:space="preserve">     Lake Raponda Shoreline Erosion Final Design </t>
  </si>
  <si>
    <t>Donations</t>
  </si>
  <si>
    <t>Grants Income</t>
  </si>
  <si>
    <t xml:space="preserve">Bank Interest </t>
  </si>
  <si>
    <t xml:space="preserve">  Cost of Good Sold</t>
  </si>
  <si>
    <t>Total Income</t>
  </si>
  <si>
    <t>Sales Income</t>
  </si>
  <si>
    <t>Grant Income</t>
  </si>
  <si>
    <t>Sales Programs</t>
  </si>
  <si>
    <t xml:space="preserve">   Cost of Good Sold</t>
  </si>
  <si>
    <t xml:space="preserve">     Jacksonville Berm Removal Final Design</t>
  </si>
  <si>
    <t>Jacksonville Berm Removal Engineering</t>
  </si>
  <si>
    <t xml:space="preserve">Increase (Decrease) to Net Assets </t>
  </si>
  <si>
    <t>FY26 Appproved Amount</t>
  </si>
  <si>
    <t xml:space="preserve"> Windham NRCD FY26 Budget Revised to New Chart of Accounts 11/14</t>
  </si>
  <si>
    <t xml:space="preserve">    Board per Diems</t>
  </si>
  <si>
    <t xml:space="preserve">    Meeting Expense</t>
  </si>
  <si>
    <t xml:space="preserve">Fringe Benefits </t>
  </si>
  <si>
    <t>Other Operating</t>
  </si>
  <si>
    <t xml:space="preserve">   Cash Match for AmeriCorps </t>
  </si>
  <si>
    <t xml:space="preserve">   Financial Assistance to Producers</t>
  </si>
  <si>
    <t xml:space="preserve">   Lab Fees</t>
  </si>
  <si>
    <t xml:space="preserve">   Project Materials</t>
  </si>
  <si>
    <t xml:space="preserve">   Equipment</t>
  </si>
  <si>
    <t xml:space="preserve">   Other Supplies</t>
  </si>
  <si>
    <t xml:space="preserve">   Advertising and Website</t>
  </si>
  <si>
    <t xml:space="preserve">   Logo and Promotional Materials</t>
  </si>
  <si>
    <t xml:space="preserve">   Printing and Reproduction</t>
  </si>
  <si>
    <t xml:space="preserve">   Vehicle Maintenance and Fuel</t>
  </si>
  <si>
    <t xml:space="preserve">   Mileage/Travel</t>
  </si>
  <si>
    <t xml:space="preserve">    Office Supplies</t>
  </si>
  <si>
    <t xml:space="preserve">    FICA</t>
  </si>
  <si>
    <t xml:space="preserve">    State Unemployment</t>
  </si>
  <si>
    <t xml:space="preserve">    Paid Time Off</t>
  </si>
  <si>
    <t xml:space="preserve">    Proffessional Development </t>
  </si>
  <si>
    <t xml:space="preserve">    Disability Insurance</t>
  </si>
  <si>
    <t xml:space="preserve">    Workers Compensation (name changed)</t>
  </si>
  <si>
    <t xml:space="preserve">    Healthcare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</si>
</sst>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0" fillId="0" borderId="1" xfId="0" applyNumberFormat="1" applyBorder="1"/>
    <xf numFmtId="164" fontId="1" fillId="0" borderId="1" xfId="0" applyNumberFormat="1" applyFont="1" applyBorder="1"/>
    <xf numFmtId="0" fontId="4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E47D-1A67-4823-BF8E-91E8FE1ED02D}">
  <sheetPr>
    <pageSetUpPr fitToPage="1"/>
  </sheetPr>
  <dimension ref="A1:B52"/>
  <sheetViews>
    <sheetView tabSelected="1" topLeftCell="A5" workbookViewId="0">
      <selection activeCell="C27" sqref="C27"/>
    </sheetView>
  </sheetViews>
  <sheetFormatPr defaultRowHeight="14.25" x14ac:dyDescent="0.45"/>
  <cols>
    <col min="1" max="1" width="59.33203125" customWidth="1"/>
    <col min="2" max="2" width="14.1328125" style="8" customWidth="1"/>
  </cols>
  <sheetData>
    <row r="1" spans="1:2" ht="92.25" x14ac:dyDescent="0.9">
      <c r="A1" s="9" t="s">
        <v>119</v>
      </c>
    </row>
    <row r="2" spans="1:2" ht="34.5" customHeight="1" x14ac:dyDescent="0.55000000000000004">
      <c r="A2" s="4" t="s">
        <v>0</v>
      </c>
      <c r="B2" s="10" t="s">
        <v>118</v>
      </c>
    </row>
    <row r="3" spans="1:2" x14ac:dyDescent="0.45">
      <c r="A3" s="1" t="s">
        <v>106</v>
      </c>
      <c r="B3" s="5">
        <f>'Expected Income'!B41</f>
        <v>3000</v>
      </c>
    </row>
    <row r="4" spans="1:2" x14ac:dyDescent="0.45">
      <c r="A4" s="1" t="s">
        <v>2</v>
      </c>
      <c r="B4" s="5">
        <f>'Expected Income'!B42</f>
        <v>100</v>
      </c>
    </row>
    <row r="5" spans="1:2" x14ac:dyDescent="0.45">
      <c r="A5" s="1" t="s">
        <v>113</v>
      </c>
      <c r="B5" s="5">
        <f>'Expected Income'!B43</f>
        <v>45000</v>
      </c>
    </row>
    <row r="6" spans="1:2" x14ac:dyDescent="0.45">
      <c r="A6" s="1" t="s">
        <v>107</v>
      </c>
      <c r="B6" s="5">
        <f>'Expected Income'!B40</f>
        <v>699165.97</v>
      </c>
    </row>
    <row r="7" spans="1:2" x14ac:dyDescent="0.45">
      <c r="A7" s="1" t="s">
        <v>25</v>
      </c>
      <c r="B7" s="5">
        <f>'Expected Income'!B44</f>
        <v>35</v>
      </c>
    </row>
    <row r="8" spans="1:2" x14ac:dyDescent="0.45">
      <c r="A8" s="1" t="s">
        <v>114</v>
      </c>
      <c r="B8" s="5">
        <f>'Expected Income'!B45</f>
        <v>-32000</v>
      </c>
    </row>
    <row r="10" spans="1:2" x14ac:dyDescent="0.45">
      <c r="A10" s="1"/>
      <c r="B10" s="5"/>
    </row>
    <row r="11" spans="1:2" x14ac:dyDescent="0.45">
      <c r="A11" s="2" t="s">
        <v>26</v>
      </c>
      <c r="B11" s="6">
        <f>SUM(B3:B8)</f>
        <v>715300.97</v>
      </c>
    </row>
    <row r="12" spans="1:2" x14ac:dyDescent="0.45">
      <c r="A12" s="1"/>
      <c r="B12" s="5"/>
    </row>
    <row r="13" spans="1:2" ht="18" x14ac:dyDescent="0.55000000000000004">
      <c r="A13" s="3" t="s">
        <v>27</v>
      </c>
      <c r="B13" s="5"/>
    </row>
    <row r="14" spans="1:2" x14ac:dyDescent="0.45">
      <c r="A14" s="2" t="s">
        <v>28</v>
      </c>
      <c r="B14" s="5"/>
    </row>
    <row r="15" spans="1:2" x14ac:dyDescent="0.45">
      <c r="A15" s="2" t="s">
        <v>37</v>
      </c>
      <c r="B15" s="5">
        <v>7000</v>
      </c>
    </row>
    <row r="16" spans="1:2" x14ac:dyDescent="0.45">
      <c r="A16" s="1" t="s">
        <v>120</v>
      </c>
      <c r="B16" s="5">
        <v>3000</v>
      </c>
    </row>
    <row r="17" spans="1:2" x14ac:dyDescent="0.45">
      <c r="A17" s="1" t="s">
        <v>38</v>
      </c>
      <c r="B17" s="5">
        <v>3925</v>
      </c>
    </row>
    <row r="18" spans="1:2" x14ac:dyDescent="0.45">
      <c r="A18" s="1" t="s">
        <v>135</v>
      </c>
      <c r="B18" s="5">
        <v>2100</v>
      </c>
    </row>
    <row r="19" spans="1:2" x14ac:dyDescent="0.45">
      <c r="A19" s="1" t="s">
        <v>121</v>
      </c>
      <c r="B19" s="5">
        <v>5000</v>
      </c>
    </row>
    <row r="20" spans="1:2" x14ac:dyDescent="0.45">
      <c r="A20" s="1" t="s">
        <v>91</v>
      </c>
      <c r="B20" s="5">
        <v>25</v>
      </c>
    </row>
    <row r="21" spans="1:2" x14ac:dyDescent="0.45">
      <c r="A21" s="1" t="s">
        <v>65</v>
      </c>
      <c r="B21" s="5">
        <v>6887.59</v>
      </c>
    </row>
    <row r="22" spans="1:2" x14ac:dyDescent="0.45">
      <c r="A22" s="1" t="s">
        <v>39</v>
      </c>
      <c r="B22" s="5"/>
    </row>
    <row r="23" spans="1:2" x14ac:dyDescent="0.45">
      <c r="A23" s="2" t="s">
        <v>30</v>
      </c>
      <c r="B23" s="5"/>
    </row>
    <row r="24" spans="1:2" x14ac:dyDescent="0.45">
      <c r="A24" s="1" t="s">
        <v>31</v>
      </c>
      <c r="B24" s="5">
        <f>'Salaries and Wages'!B11</f>
        <v>349283.92</v>
      </c>
    </row>
    <row r="25" spans="1:2" x14ac:dyDescent="0.45">
      <c r="A25" s="1" t="s">
        <v>136</v>
      </c>
      <c r="B25" s="5">
        <v>28257.07</v>
      </c>
    </row>
    <row r="26" spans="1:2" x14ac:dyDescent="0.45">
      <c r="A26" s="1" t="s">
        <v>137</v>
      </c>
      <c r="B26" s="5">
        <v>400</v>
      </c>
    </row>
    <row r="27" spans="1:2" x14ac:dyDescent="0.45">
      <c r="A27" s="2" t="s">
        <v>122</v>
      </c>
      <c r="B27" s="5"/>
    </row>
    <row r="28" spans="1:2" x14ac:dyDescent="0.45">
      <c r="A28" s="1" t="s">
        <v>142</v>
      </c>
      <c r="B28" s="5">
        <v>52768.78</v>
      </c>
    </row>
    <row r="29" spans="1:2" x14ac:dyDescent="0.45">
      <c r="A29" s="1" t="s">
        <v>32</v>
      </c>
      <c r="B29" s="5">
        <v>7915.32</v>
      </c>
    </row>
    <row r="30" spans="1:2" x14ac:dyDescent="0.45">
      <c r="A30" s="1" t="s">
        <v>138</v>
      </c>
      <c r="B30" s="5"/>
    </row>
    <row r="31" spans="1:2" x14ac:dyDescent="0.45">
      <c r="A31" s="1" t="s">
        <v>139</v>
      </c>
      <c r="B31" s="5">
        <v>5685</v>
      </c>
    </row>
    <row r="32" spans="1:2" x14ac:dyDescent="0.45">
      <c r="A32" s="1" t="s">
        <v>140</v>
      </c>
      <c r="B32" s="5">
        <v>855</v>
      </c>
    </row>
    <row r="33" spans="1:2" x14ac:dyDescent="0.45">
      <c r="A33" s="11" t="s">
        <v>141</v>
      </c>
      <c r="B33" s="5">
        <v>4800</v>
      </c>
    </row>
    <row r="34" spans="1:2" x14ac:dyDescent="0.45">
      <c r="A34" s="2" t="s">
        <v>33</v>
      </c>
      <c r="B34" s="5"/>
    </row>
    <row r="35" spans="1:2" x14ac:dyDescent="0.45">
      <c r="A35" s="1" t="s">
        <v>34</v>
      </c>
      <c r="B35" s="5">
        <f>'Consulting Engineering'!B13</f>
        <v>87000</v>
      </c>
    </row>
    <row r="36" spans="1:2" x14ac:dyDescent="0.45">
      <c r="A36" s="1" t="s">
        <v>35</v>
      </c>
      <c r="B36" s="5">
        <f>Construction!B10</f>
        <v>0</v>
      </c>
    </row>
    <row r="37" spans="1:2" x14ac:dyDescent="0.45">
      <c r="A37" s="1" t="s">
        <v>36</v>
      </c>
      <c r="B37" s="5">
        <v>58351.82</v>
      </c>
    </row>
    <row r="38" spans="1:2" x14ac:dyDescent="0.45">
      <c r="A38" s="2" t="s">
        <v>123</v>
      </c>
      <c r="B38" s="5"/>
    </row>
    <row r="39" spans="1:2" x14ac:dyDescent="0.45">
      <c r="A39" s="1" t="s">
        <v>124</v>
      </c>
      <c r="B39" s="5">
        <v>2400</v>
      </c>
    </row>
    <row r="40" spans="1:2" x14ac:dyDescent="0.45">
      <c r="A40" s="1" t="s">
        <v>125</v>
      </c>
      <c r="B40" s="5">
        <v>56000</v>
      </c>
    </row>
    <row r="41" spans="1:2" x14ac:dyDescent="0.45">
      <c r="A41" s="1" t="s">
        <v>126</v>
      </c>
      <c r="B41" s="5">
        <v>566</v>
      </c>
    </row>
    <row r="42" spans="1:2" x14ac:dyDescent="0.45">
      <c r="A42" s="1" t="s">
        <v>127</v>
      </c>
      <c r="B42" s="5">
        <v>7025</v>
      </c>
    </row>
    <row r="43" spans="1:2" x14ac:dyDescent="0.45">
      <c r="A43" s="1" t="s">
        <v>128</v>
      </c>
      <c r="B43" s="5">
        <v>0</v>
      </c>
    </row>
    <row r="44" spans="1:2" x14ac:dyDescent="0.45">
      <c r="A44" s="1" t="s">
        <v>129</v>
      </c>
      <c r="B44" s="5">
        <v>0</v>
      </c>
    </row>
    <row r="45" spans="1:2" x14ac:dyDescent="0.45">
      <c r="A45" s="1" t="s">
        <v>130</v>
      </c>
      <c r="B45" s="5">
        <v>5300</v>
      </c>
    </row>
    <row r="46" spans="1:2" x14ac:dyDescent="0.45">
      <c r="A46" s="1" t="s">
        <v>131</v>
      </c>
      <c r="B46" s="5">
        <v>1200</v>
      </c>
    </row>
    <row r="47" spans="1:2" x14ac:dyDescent="0.45">
      <c r="A47" s="1" t="s">
        <v>132</v>
      </c>
      <c r="B47" s="5">
        <v>400</v>
      </c>
    </row>
    <row r="48" spans="1:2" x14ac:dyDescent="0.45">
      <c r="A48" s="1" t="s">
        <v>133</v>
      </c>
      <c r="B48" s="5">
        <v>5000</v>
      </c>
    </row>
    <row r="49" spans="1:2" x14ac:dyDescent="0.45">
      <c r="A49" s="1" t="s">
        <v>134</v>
      </c>
      <c r="B49" s="5">
        <v>8500</v>
      </c>
    </row>
    <row r="50" spans="1:2" x14ac:dyDescent="0.45">
      <c r="A50" s="2" t="s">
        <v>29</v>
      </c>
      <c r="B50" s="6">
        <f>SUM(B15:B49)</f>
        <v>709645.49999999988</v>
      </c>
    </row>
    <row r="51" spans="1:2" x14ac:dyDescent="0.45">
      <c r="A51" s="1"/>
      <c r="B51" s="5"/>
    </row>
    <row r="52" spans="1:2" ht="23.25" x14ac:dyDescent="0.7">
      <c r="A52" s="7" t="s">
        <v>117</v>
      </c>
      <c r="B52" s="6">
        <f>B11-B50</f>
        <v>5655.4700000000885</v>
      </c>
    </row>
  </sheetData>
  <phoneticPr fontId="5" type="noConversion"/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E191-D39A-414F-9C4A-082BB8437F94}">
  <dimension ref="A3:B11"/>
  <sheetViews>
    <sheetView topLeftCell="A2" workbookViewId="0">
      <selection activeCell="A6" sqref="A6"/>
    </sheetView>
  </sheetViews>
  <sheetFormatPr defaultRowHeight="14.25" x14ac:dyDescent="0.45"/>
  <cols>
    <col min="1" max="1" width="15.46484375" customWidth="1"/>
  </cols>
  <sheetData>
    <row r="3" spans="1:2" x14ac:dyDescent="0.45">
      <c r="A3" t="s">
        <v>72</v>
      </c>
    </row>
    <row r="11" spans="1:2" x14ac:dyDescent="0.45">
      <c r="A11" t="s">
        <v>50</v>
      </c>
      <c r="B11">
        <f>SUM(B2:B8)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2543-22AE-4A5C-BBC1-D8614944A0F5}">
  <dimension ref="A3:B46"/>
  <sheetViews>
    <sheetView workbookViewId="0">
      <selection activeCell="B16" sqref="B16"/>
    </sheetView>
  </sheetViews>
  <sheetFormatPr defaultRowHeight="14.25" x14ac:dyDescent="0.45"/>
  <cols>
    <col min="1" max="1" width="42.06640625" customWidth="1"/>
    <col min="2" max="2" width="31.3984375" customWidth="1"/>
  </cols>
  <sheetData>
    <row r="3" spans="1:2" x14ac:dyDescent="0.45">
      <c r="A3" s="1" t="s">
        <v>1</v>
      </c>
      <c r="B3" s="5"/>
    </row>
    <row r="4" spans="1:2" x14ac:dyDescent="0.45">
      <c r="A4" s="1" t="s">
        <v>104</v>
      </c>
      <c r="B4" s="5">
        <v>3000</v>
      </c>
    </row>
    <row r="5" spans="1:2" x14ac:dyDescent="0.45">
      <c r="A5" s="1" t="s">
        <v>2</v>
      </c>
      <c r="B5" s="5"/>
    </row>
    <row r="6" spans="1:2" x14ac:dyDescent="0.45">
      <c r="A6" s="1" t="s">
        <v>3</v>
      </c>
      <c r="B6" s="5">
        <v>100</v>
      </c>
    </row>
    <row r="7" spans="1:2" x14ac:dyDescent="0.45">
      <c r="A7" s="1" t="s">
        <v>4</v>
      </c>
      <c r="B7" s="5"/>
    </row>
    <row r="8" spans="1:2" x14ac:dyDescent="0.45">
      <c r="A8" s="1" t="s">
        <v>5</v>
      </c>
      <c r="B8" s="5"/>
    </row>
    <row r="9" spans="1:2" x14ac:dyDescent="0.45">
      <c r="A9" s="1" t="s">
        <v>6</v>
      </c>
      <c r="B9" s="5">
        <v>45000</v>
      </c>
    </row>
    <row r="10" spans="1:2" x14ac:dyDescent="0.45">
      <c r="A10" s="1" t="s">
        <v>7</v>
      </c>
      <c r="B10" s="5"/>
    </row>
    <row r="11" spans="1:2" x14ac:dyDescent="0.45">
      <c r="A11" s="1" t="s">
        <v>8</v>
      </c>
      <c r="B11" s="5"/>
    </row>
    <row r="12" spans="1:2" x14ac:dyDescent="0.45">
      <c r="A12" s="1" t="s">
        <v>9</v>
      </c>
      <c r="B12" s="5"/>
    </row>
    <row r="13" spans="1:2" x14ac:dyDescent="0.45">
      <c r="A13" s="1" t="s">
        <v>10</v>
      </c>
      <c r="B13" s="5">
        <v>28330</v>
      </c>
    </row>
    <row r="14" spans="1:2" x14ac:dyDescent="0.45">
      <c r="A14" s="1" t="s">
        <v>11</v>
      </c>
      <c r="B14" s="5">
        <v>98755.6</v>
      </c>
    </row>
    <row r="15" spans="1:2" x14ac:dyDescent="0.45">
      <c r="A15" s="1" t="s">
        <v>12</v>
      </c>
      <c r="B15" s="5">
        <v>4000</v>
      </c>
    </row>
    <row r="16" spans="1:2" x14ac:dyDescent="0.45">
      <c r="A16" s="1" t="s">
        <v>13</v>
      </c>
      <c r="B16" s="5">
        <v>53350</v>
      </c>
    </row>
    <row r="17" spans="1:2" x14ac:dyDescent="0.45">
      <c r="A17" s="1" t="s">
        <v>14</v>
      </c>
      <c r="B17" s="5">
        <v>9341.7999999999993</v>
      </c>
    </row>
    <row r="18" spans="1:2" x14ac:dyDescent="0.45">
      <c r="A18" s="1" t="s">
        <v>40</v>
      </c>
      <c r="B18" s="5"/>
    </row>
    <row r="19" spans="1:2" x14ac:dyDescent="0.45">
      <c r="A19" s="1" t="s">
        <v>15</v>
      </c>
      <c r="B19" s="5"/>
    </row>
    <row r="20" spans="1:2" x14ac:dyDescent="0.45">
      <c r="A20" s="1" t="s">
        <v>16</v>
      </c>
      <c r="B20" s="5">
        <v>79598</v>
      </c>
    </row>
    <row r="21" spans="1:2" x14ac:dyDescent="0.45">
      <c r="A21" s="1" t="s">
        <v>17</v>
      </c>
      <c r="B21" s="5">
        <v>5000</v>
      </c>
    </row>
    <row r="22" spans="1:2" x14ac:dyDescent="0.45">
      <c r="A22" s="1" t="s">
        <v>18</v>
      </c>
      <c r="B22" s="5">
        <v>3500</v>
      </c>
    </row>
    <row r="23" spans="1:2" x14ac:dyDescent="0.45">
      <c r="A23" s="1" t="s">
        <v>19</v>
      </c>
      <c r="B23" s="5">
        <v>3500</v>
      </c>
    </row>
    <row r="24" spans="1:2" x14ac:dyDescent="0.45">
      <c r="A24" s="1" t="s">
        <v>20</v>
      </c>
      <c r="B24" s="5">
        <v>4000</v>
      </c>
    </row>
    <row r="25" spans="1:2" x14ac:dyDescent="0.45">
      <c r="A25" s="1" t="s">
        <v>21</v>
      </c>
      <c r="B25" s="5">
        <v>1000</v>
      </c>
    </row>
    <row r="26" spans="1:2" x14ac:dyDescent="0.45">
      <c r="A26" s="1" t="s">
        <v>71</v>
      </c>
      <c r="B26" s="5"/>
    </row>
    <row r="27" spans="1:2" x14ac:dyDescent="0.45">
      <c r="A27" s="1" t="s">
        <v>105</v>
      </c>
      <c r="B27" s="5">
        <v>26571.1</v>
      </c>
    </row>
    <row r="28" spans="1:2" x14ac:dyDescent="0.45">
      <c r="A28" s="1" t="s">
        <v>93</v>
      </c>
      <c r="B28" s="5">
        <v>44585.8</v>
      </c>
    </row>
    <row r="29" spans="1:2" x14ac:dyDescent="0.45">
      <c r="A29" s="1" t="s">
        <v>115</v>
      </c>
      <c r="B29" s="5">
        <v>30000</v>
      </c>
    </row>
    <row r="30" spans="1:2" x14ac:dyDescent="0.45">
      <c r="A30" s="1" t="s">
        <v>42</v>
      </c>
      <c r="B30" s="5"/>
    </row>
    <row r="31" spans="1:2" x14ac:dyDescent="0.45">
      <c r="A31" s="1" t="s">
        <v>22</v>
      </c>
      <c r="B31" s="5">
        <v>50000</v>
      </c>
    </row>
    <row r="32" spans="1:2" x14ac:dyDescent="0.45">
      <c r="A32" s="1" t="s">
        <v>23</v>
      </c>
      <c r="B32" s="5">
        <v>65000</v>
      </c>
    </row>
    <row r="33" spans="1:2" x14ac:dyDescent="0.45">
      <c r="A33" s="1" t="s">
        <v>94</v>
      </c>
      <c r="B33" s="5">
        <v>86472.07</v>
      </c>
    </row>
    <row r="34" spans="1:2" x14ac:dyDescent="0.45">
      <c r="A34" s="1" t="s">
        <v>43</v>
      </c>
      <c r="B34" s="5">
        <v>53000</v>
      </c>
    </row>
    <row r="35" spans="1:2" x14ac:dyDescent="0.45">
      <c r="A35" s="1" t="s">
        <v>24</v>
      </c>
      <c r="B35" s="5">
        <v>500</v>
      </c>
    </row>
    <row r="36" spans="1:2" x14ac:dyDescent="0.45">
      <c r="A36" s="1" t="s">
        <v>41</v>
      </c>
      <c r="B36" s="5">
        <v>50000</v>
      </c>
    </row>
    <row r="37" spans="1:2" x14ac:dyDescent="0.45">
      <c r="A37" s="1" t="s">
        <v>73</v>
      </c>
      <c r="B37" s="5">
        <v>2661.6</v>
      </c>
    </row>
    <row r="40" spans="1:2" x14ac:dyDescent="0.45">
      <c r="A40" t="s">
        <v>112</v>
      </c>
      <c r="B40" s="8">
        <f>SUM(B13+B14+B16+B17+B20+B21+B22+B23+B24+B25+B27+B28+B31+B32+B33+B34+B35+B36+B37+B29+B15)</f>
        <v>699165.97</v>
      </c>
    </row>
    <row r="41" spans="1:2" x14ac:dyDescent="0.45">
      <c r="A41" t="s">
        <v>106</v>
      </c>
      <c r="B41" s="8">
        <f>B4</f>
        <v>3000</v>
      </c>
    </row>
    <row r="42" spans="1:2" x14ac:dyDescent="0.45">
      <c r="A42" t="s">
        <v>2</v>
      </c>
      <c r="B42" s="8">
        <f>B6+B7</f>
        <v>100</v>
      </c>
    </row>
    <row r="43" spans="1:2" x14ac:dyDescent="0.45">
      <c r="A43" t="s">
        <v>111</v>
      </c>
      <c r="B43" s="8">
        <f>B9</f>
        <v>45000</v>
      </c>
    </row>
    <row r="44" spans="1:2" x14ac:dyDescent="0.45">
      <c r="A44" t="s">
        <v>108</v>
      </c>
      <c r="B44">
        <v>35</v>
      </c>
    </row>
    <row r="45" spans="1:2" x14ac:dyDescent="0.45">
      <c r="A45" t="s">
        <v>109</v>
      </c>
      <c r="B45">
        <f>-32000</f>
        <v>-32000</v>
      </c>
    </row>
    <row r="46" spans="1:2" x14ac:dyDescent="0.45">
      <c r="A46" t="s">
        <v>110</v>
      </c>
      <c r="B46" s="8">
        <f>SUM(B40:B44)+B45</f>
        <v>715300.97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3387-D168-4AA5-B1D2-B3F87730F541}">
  <dimension ref="A2:C6"/>
  <sheetViews>
    <sheetView workbookViewId="0">
      <selection activeCell="A7" sqref="A7"/>
    </sheetView>
  </sheetViews>
  <sheetFormatPr defaultRowHeight="14.25" x14ac:dyDescent="0.45"/>
  <cols>
    <col min="1" max="1" width="25.46484375" customWidth="1"/>
  </cols>
  <sheetData>
    <row r="2" spans="1:3" x14ac:dyDescent="0.45">
      <c r="A2" t="s">
        <v>88</v>
      </c>
      <c r="B2">
        <v>540</v>
      </c>
    </row>
    <row r="3" spans="1:3" x14ac:dyDescent="0.45">
      <c r="A3" t="s">
        <v>89</v>
      </c>
      <c r="B3">
        <v>6000</v>
      </c>
      <c r="C3" t="s">
        <v>90</v>
      </c>
    </row>
    <row r="6" spans="1:3" x14ac:dyDescent="0.45">
      <c r="A6" t="s">
        <v>50</v>
      </c>
      <c r="B6">
        <f>SUM(B2:B5)</f>
        <v>6540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8B69-9B63-4738-8DC0-3FBB97398BDC}">
  <dimension ref="A2:B12"/>
  <sheetViews>
    <sheetView workbookViewId="0">
      <selection activeCell="B4" sqref="B4"/>
    </sheetView>
  </sheetViews>
  <sheetFormatPr defaultRowHeight="14.25" x14ac:dyDescent="0.45"/>
  <cols>
    <col min="1" max="1" width="19.33203125" customWidth="1"/>
  </cols>
  <sheetData>
    <row r="2" spans="1:2" x14ac:dyDescent="0.45">
      <c r="A2" t="s">
        <v>80</v>
      </c>
      <c r="B2">
        <f>1155.59*2</f>
        <v>2311.1799999999998</v>
      </c>
    </row>
    <row r="3" spans="1:2" x14ac:dyDescent="0.45">
      <c r="A3" t="s">
        <v>81</v>
      </c>
      <c r="B3">
        <v>74.89</v>
      </c>
    </row>
    <row r="4" spans="1:2" x14ac:dyDescent="0.45">
      <c r="A4" t="s">
        <v>82</v>
      </c>
      <c r="B4">
        <v>256.68</v>
      </c>
    </row>
    <row r="5" spans="1:2" x14ac:dyDescent="0.45">
      <c r="A5" t="s">
        <v>83</v>
      </c>
      <c r="B5">
        <v>155.88</v>
      </c>
    </row>
    <row r="6" spans="1:2" x14ac:dyDescent="0.45">
      <c r="A6" t="s">
        <v>84</v>
      </c>
      <c r="B6">
        <f>106.99*2</f>
        <v>213.98</v>
      </c>
    </row>
    <row r="7" spans="1:2" x14ac:dyDescent="0.45">
      <c r="A7" t="s">
        <v>85</v>
      </c>
      <c r="B7">
        <f>41.97+99.93</f>
        <v>141.9</v>
      </c>
    </row>
    <row r="8" spans="1:2" x14ac:dyDescent="0.45">
      <c r="A8" t="s">
        <v>86</v>
      </c>
      <c r="B8">
        <v>76.680000000000007</v>
      </c>
    </row>
    <row r="9" spans="1:2" x14ac:dyDescent="0.45">
      <c r="A9" t="s">
        <v>87</v>
      </c>
      <c r="B9">
        <f>(2922/5)*6</f>
        <v>3506.3999999999996</v>
      </c>
    </row>
    <row r="10" spans="1:2" x14ac:dyDescent="0.45">
      <c r="A10" t="s">
        <v>92</v>
      </c>
      <c r="B10">
        <v>639.6</v>
      </c>
    </row>
    <row r="12" spans="1:2" x14ac:dyDescent="0.45">
      <c r="A12" t="s">
        <v>50</v>
      </c>
      <c r="B12">
        <f>SUM(B2:B10)</f>
        <v>7377.19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9DF9-F1B7-43A4-A9AC-ABECED1C744D}">
  <dimension ref="A1:C17"/>
  <sheetViews>
    <sheetView workbookViewId="0">
      <selection activeCell="C7" sqref="C7"/>
    </sheetView>
  </sheetViews>
  <sheetFormatPr defaultRowHeight="14.25" x14ac:dyDescent="0.45"/>
  <cols>
    <col min="1" max="1" width="20.3984375" customWidth="1"/>
  </cols>
  <sheetData>
    <row r="1" spans="1:3" x14ac:dyDescent="0.45">
      <c r="A1" t="s">
        <v>60</v>
      </c>
      <c r="B1" t="s">
        <v>61</v>
      </c>
      <c r="C1" t="s">
        <v>64</v>
      </c>
    </row>
    <row r="3" spans="1:3" x14ac:dyDescent="0.45">
      <c r="A3" t="s">
        <v>48</v>
      </c>
      <c r="B3">
        <v>2875</v>
      </c>
    </row>
    <row r="4" spans="1:3" x14ac:dyDescent="0.45">
      <c r="A4" t="s">
        <v>62</v>
      </c>
    </row>
    <row r="5" spans="1:3" x14ac:dyDescent="0.45">
      <c r="A5" t="s">
        <v>63</v>
      </c>
      <c r="B5">
        <v>0</v>
      </c>
    </row>
    <row r="6" spans="1:3" x14ac:dyDescent="0.45">
      <c r="A6" t="s">
        <v>67</v>
      </c>
      <c r="B6">
        <v>600</v>
      </c>
    </row>
    <row r="7" spans="1:3" x14ac:dyDescent="0.45">
      <c r="A7" t="s">
        <v>78</v>
      </c>
      <c r="B7">
        <v>3200</v>
      </c>
    </row>
    <row r="8" spans="1:3" x14ac:dyDescent="0.45">
      <c r="A8" t="s">
        <v>103</v>
      </c>
      <c r="B8">
        <v>350</v>
      </c>
    </row>
    <row r="17" spans="1:2" x14ac:dyDescent="0.45">
      <c r="A17" t="s">
        <v>50</v>
      </c>
      <c r="B17">
        <f>SUM(B3:B15)</f>
        <v>7025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07EF-6CB2-44BB-9C77-54DD24E02F31}">
  <dimension ref="A1:B13"/>
  <sheetViews>
    <sheetView topLeftCell="A2" workbookViewId="0">
      <selection activeCell="C5" sqref="C5"/>
    </sheetView>
  </sheetViews>
  <sheetFormatPr defaultRowHeight="14.25" x14ac:dyDescent="0.45"/>
  <cols>
    <col min="1" max="1" width="35.86328125" customWidth="1"/>
  </cols>
  <sheetData>
    <row r="1" spans="1:2" x14ac:dyDescent="0.45">
      <c r="A1" t="s">
        <v>51</v>
      </c>
      <c r="B1" t="s">
        <v>50</v>
      </c>
    </row>
    <row r="3" spans="1:2" x14ac:dyDescent="0.45">
      <c r="A3" t="s">
        <v>76</v>
      </c>
      <c r="B3">
        <v>22000</v>
      </c>
    </row>
    <row r="4" spans="1:2" x14ac:dyDescent="0.45">
      <c r="A4" t="s">
        <v>98</v>
      </c>
      <c r="B4">
        <v>40000</v>
      </c>
    </row>
    <row r="5" spans="1:2" x14ac:dyDescent="0.45">
      <c r="A5" t="s">
        <v>116</v>
      </c>
      <c r="B5">
        <v>25000</v>
      </c>
    </row>
    <row r="13" spans="1:2" x14ac:dyDescent="0.45">
      <c r="A13" t="s">
        <v>50</v>
      </c>
      <c r="B13">
        <f>SUM(B3:B11)</f>
        <v>87000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B1E8-0AEB-4527-BD32-739663F37060}">
  <dimension ref="A1:G13"/>
  <sheetViews>
    <sheetView workbookViewId="0">
      <selection activeCell="B3" sqref="B3"/>
    </sheetView>
  </sheetViews>
  <sheetFormatPr defaultRowHeight="14.25" x14ac:dyDescent="0.45"/>
  <cols>
    <col min="1" max="1" width="20.1328125" customWidth="1"/>
    <col min="2" max="2" width="10.6640625" bestFit="1" customWidth="1"/>
    <col min="6" max="6" width="20.265625" customWidth="1"/>
    <col min="7" max="7" width="10.6640625" bestFit="1" customWidth="1"/>
  </cols>
  <sheetData>
    <row r="1" spans="1:7" x14ac:dyDescent="0.45">
      <c r="A1" t="s">
        <v>44</v>
      </c>
      <c r="B1" t="s">
        <v>45</v>
      </c>
    </row>
    <row r="3" spans="1:7" x14ac:dyDescent="0.45">
      <c r="A3" t="s">
        <v>46</v>
      </c>
      <c r="B3" s="8">
        <v>74972.800000000003</v>
      </c>
    </row>
    <row r="4" spans="1:7" x14ac:dyDescent="0.45">
      <c r="A4" t="s">
        <v>79</v>
      </c>
      <c r="B4" s="8">
        <v>54760.32</v>
      </c>
    </row>
    <row r="5" spans="1:7" x14ac:dyDescent="0.45">
      <c r="A5" t="s">
        <v>68</v>
      </c>
      <c r="B5" s="8">
        <v>52168</v>
      </c>
    </row>
    <row r="6" spans="1:7" x14ac:dyDescent="0.45">
      <c r="A6" t="s">
        <v>47</v>
      </c>
      <c r="B6" s="8">
        <v>59556.800000000003</v>
      </c>
    </row>
    <row r="7" spans="1:7" x14ac:dyDescent="0.45">
      <c r="A7" t="s">
        <v>99</v>
      </c>
      <c r="B7" s="8">
        <v>22400</v>
      </c>
    </row>
    <row r="8" spans="1:7" x14ac:dyDescent="0.45">
      <c r="A8" t="s">
        <v>49</v>
      </c>
      <c r="B8" s="8">
        <v>47920</v>
      </c>
    </row>
    <row r="9" spans="1:7" x14ac:dyDescent="0.45">
      <c r="A9" t="s">
        <v>77</v>
      </c>
      <c r="B9" s="8">
        <v>22386</v>
      </c>
    </row>
    <row r="10" spans="1:7" x14ac:dyDescent="0.45">
      <c r="A10" t="s">
        <v>101</v>
      </c>
      <c r="B10" s="8">
        <v>15120</v>
      </c>
    </row>
    <row r="11" spans="1:7" x14ac:dyDescent="0.45">
      <c r="A11" t="s">
        <v>50</v>
      </c>
      <c r="B11" s="8">
        <f>SUM(B3:B10)</f>
        <v>349283.92</v>
      </c>
      <c r="F11" t="s">
        <v>66</v>
      </c>
      <c r="G11" s="8">
        <f>SUM(B3+B4+B5+B6+B9)</f>
        <v>263843.92</v>
      </c>
    </row>
    <row r="12" spans="1:7" x14ac:dyDescent="0.45">
      <c r="F12" t="s">
        <v>100</v>
      </c>
      <c r="G12" s="8">
        <f>G11*0.2</f>
        <v>52768.784</v>
      </c>
    </row>
    <row r="13" spans="1:7" x14ac:dyDescent="0.45">
      <c r="F13" t="s">
        <v>102</v>
      </c>
      <c r="G13" s="8">
        <f>G11*0.03</f>
        <v>7915.3175999999994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6FFC-595C-4562-8F36-D635F18B8995}">
  <dimension ref="A2:C17"/>
  <sheetViews>
    <sheetView workbookViewId="0">
      <selection activeCell="C12" sqref="C12"/>
    </sheetView>
  </sheetViews>
  <sheetFormatPr defaultRowHeight="14.25" x14ac:dyDescent="0.45"/>
  <cols>
    <col min="1" max="1" width="24.265625" customWidth="1"/>
    <col min="2" max="2" width="10.6640625" bestFit="1" customWidth="1"/>
  </cols>
  <sheetData>
    <row r="2" spans="1:3" x14ac:dyDescent="0.45">
      <c r="A2" t="s">
        <v>95</v>
      </c>
      <c r="B2" s="8">
        <v>7000</v>
      </c>
    </row>
    <row r="3" spans="1:3" x14ac:dyDescent="0.45">
      <c r="A3" t="s">
        <v>96</v>
      </c>
      <c r="B3" s="8"/>
    </row>
    <row r="4" spans="1:3" x14ac:dyDescent="0.45">
      <c r="A4" t="s">
        <v>52</v>
      </c>
      <c r="B4" s="8">
        <v>0</v>
      </c>
    </row>
    <row r="5" spans="1:3" x14ac:dyDescent="0.45">
      <c r="A5" t="s">
        <v>53</v>
      </c>
      <c r="B5" s="8">
        <v>0</v>
      </c>
    </row>
    <row r="6" spans="1:3" x14ac:dyDescent="0.45">
      <c r="A6" t="s">
        <v>54</v>
      </c>
      <c r="B6" s="8">
        <v>0</v>
      </c>
    </row>
    <row r="7" spans="1:3" x14ac:dyDescent="0.45">
      <c r="A7" t="s">
        <v>55</v>
      </c>
      <c r="B7" s="8">
        <v>0</v>
      </c>
    </row>
    <row r="8" spans="1:3" x14ac:dyDescent="0.45">
      <c r="A8" t="s">
        <v>56</v>
      </c>
      <c r="B8" s="8">
        <v>0</v>
      </c>
    </row>
    <row r="9" spans="1:3" x14ac:dyDescent="0.45">
      <c r="A9" t="s">
        <v>57</v>
      </c>
      <c r="B9" s="8">
        <v>0</v>
      </c>
    </row>
    <row r="10" spans="1:3" x14ac:dyDescent="0.45">
      <c r="A10" t="s">
        <v>58</v>
      </c>
      <c r="B10" s="8">
        <v>0</v>
      </c>
    </row>
    <row r="11" spans="1:3" x14ac:dyDescent="0.45">
      <c r="A11" t="s">
        <v>59</v>
      </c>
      <c r="B11" s="8">
        <v>0</v>
      </c>
    </row>
    <row r="12" spans="1:3" x14ac:dyDescent="0.45">
      <c r="A12" t="s">
        <v>97</v>
      </c>
      <c r="B12" s="8">
        <v>5500</v>
      </c>
    </row>
    <row r="13" spans="1:3" x14ac:dyDescent="0.45">
      <c r="A13" t="s">
        <v>69</v>
      </c>
      <c r="B13" s="8">
        <v>24363.64</v>
      </c>
      <c r="C13" t="s">
        <v>70</v>
      </c>
    </row>
    <row r="14" spans="1:3" x14ac:dyDescent="0.45">
      <c r="A14" t="s">
        <v>74</v>
      </c>
      <c r="B14" s="8">
        <v>8000</v>
      </c>
    </row>
    <row r="15" spans="1:3" x14ac:dyDescent="0.45">
      <c r="A15" t="s">
        <v>75</v>
      </c>
      <c r="B15" s="8">
        <v>5000</v>
      </c>
    </row>
    <row r="16" spans="1:3" x14ac:dyDescent="0.45">
      <c r="B16" s="8"/>
    </row>
    <row r="17" spans="1:2" x14ac:dyDescent="0.45">
      <c r="A17" t="s">
        <v>50</v>
      </c>
      <c r="B17" s="8">
        <f>SUM(B2:B15)</f>
        <v>49863.64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5407-37EB-4235-90C1-B45CE3C62390}">
  <dimension ref="A3:B10"/>
  <sheetViews>
    <sheetView workbookViewId="0">
      <selection activeCell="B3" sqref="B3"/>
    </sheetView>
  </sheetViews>
  <sheetFormatPr defaultRowHeight="14.25" x14ac:dyDescent="0.45"/>
  <cols>
    <col min="1" max="1" width="15.3984375" customWidth="1"/>
  </cols>
  <sheetData>
    <row r="3" spans="1:2" x14ac:dyDescent="0.45">
      <c r="B3">
        <v>0</v>
      </c>
    </row>
    <row r="10" spans="1:2" x14ac:dyDescent="0.45">
      <c r="A10" t="s">
        <v>50</v>
      </c>
      <c r="B10">
        <f>SUM(B3:B8)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Budget</vt:lpstr>
      <vt:lpstr>Expected Income</vt:lpstr>
      <vt:lpstr>Fringe Benefits</vt:lpstr>
      <vt:lpstr>Computer Supplies and Software</vt:lpstr>
      <vt:lpstr>Project Materials</vt:lpstr>
      <vt:lpstr>Consulting Engineering</vt:lpstr>
      <vt:lpstr>Salaries and Wages</vt:lpstr>
      <vt:lpstr>Other Contractors</vt:lpstr>
      <vt:lpstr>Construction</vt:lpstr>
      <vt:lpstr>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Ross</dc:creator>
  <cp:lastModifiedBy>Cory Ross</cp:lastModifiedBy>
  <cp:lastPrinted>2025-06-11T19:41:47Z</cp:lastPrinted>
  <dcterms:created xsi:type="dcterms:W3CDTF">2023-11-07T21:48:47Z</dcterms:created>
  <dcterms:modified xsi:type="dcterms:W3CDTF">2025-11-23T16:18:05Z</dcterms:modified>
</cp:coreProperties>
</file>